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<sst xmlns="http://schemas.openxmlformats.org/spreadsheetml/2006/main" count="383" uniqueCount="174">
  <si>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</si>
  <si>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</si>
  <si>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</si>
  <si>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</si>
  <si>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</si>
  <si>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</si>
  <si>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</si>
  <si>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</si>
  <si>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</si>
  <si>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</si>
  <si>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</si>
  <si>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</si>
  <si>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</si>
  <si>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</si>
  <si>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</si>
  <si>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</si>
  <si>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</si>
  <si>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</si>
  <si>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</si>
  <si>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</si>
  <si>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</si>
  <si>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</si>
  <si>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</si>
  <si>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</si>
  <si>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</si>
  <si>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</si>
  <si>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</si>
  <si>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</si>
  <si>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</si>
  <si>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</si>
  <si>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</si>
  <si>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</si>
  <si>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</si>
  <si>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</si>
  <si>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</si>
  <si>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</si>
  <si>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</si>
  <si>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</si>
  <si>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</si>
  <si>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</si>
  <si>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</si>
  <si>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</si>
  <si>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</si>
  <si>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</si>
  <si>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</si>
  <si>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</si>
  <si>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</si>
  <si>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</si>
  <si>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</si>
  <si>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</si>
  <si>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</si>
  <si>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</si>
  <si>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</si>
  <si>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</si>
  <si>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</si>
  <si>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</si>
  <si>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</si>
  <si>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</si>
  <si>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</si>
  <si>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</si>
  <si>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</si>
  <si>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</si>
  <si>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</si>
  <si>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</si>
  <si>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</si>
  <si>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</si>
  <si>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</si>
  <si>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</si>
  <si>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</si>
  <si>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</si>
  <si>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</si>
  <si>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</si>
  <si>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</si>
  <si>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</si>
  <si>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</si>
  <si>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</si>
  <si>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</si>
  <si>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</si>
  <si>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</si>
  <si>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</si>
  <si>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</si>
  <si>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</si>
  <si>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</si>
  <si>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650 0102 7000002030 121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</si>
  <si>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</si>
  <si>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650 0102 7000002030 129</t>
  </si>
  <si>
    <t>650 0103 7000002110 121</t>
  </si>
  <si>
    <t>650 0103 7000002110 129</t>
  </si>
  <si>
    <t>650 0104 1900002040 121</t>
  </si>
  <si>
    <t>Иные выплаты персоналу, за исключением фонда оплаты труда</t>
  </si>
  <si>
    <t>650 0104 1900002040 122</t>
  </si>
  <si>
    <t>650 0104 1900002040 129</t>
  </si>
  <si>
    <t>Пособия и компенсации гражданам и иные социальные выплаты, кроме публичных нормативных обязательств</t>
  </si>
  <si>
    <t>650 0104 1900002040 321</t>
  </si>
  <si>
    <t>650 0104 1900002050 121</t>
  </si>
  <si>
    <t>650 0104 1900002050 122</t>
  </si>
  <si>
    <t>650 0104 1900002050 129</t>
  </si>
  <si>
    <t>650 0104 1900002050 321</t>
  </si>
  <si>
    <t>650 0104 1900002400 122</t>
  </si>
  <si>
    <t>Иные межбюджетные трансферты</t>
  </si>
  <si>
    <t>650 0106 7000089020 540</t>
  </si>
  <si>
    <t>650 0113 1900099990 122</t>
  </si>
  <si>
    <t>Прочая закупка товаров, работ и услуг для государственных (муниципальных) нужд</t>
  </si>
  <si>
    <t>650 0113 1900099990 244</t>
  </si>
  <si>
    <t>Уплата налога на имущество организаций и земельного налога</t>
  </si>
  <si>
    <t>650 0113 1900099990 851</t>
  </si>
  <si>
    <t>Уплата прочих налогов, сборов и иных платежей</t>
  </si>
  <si>
    <t>650 0113 1900099990 852</t>
  </si>
  <si>
    <t>Уплата иных платежей</t>
  </si>
  <si>
    <t>650 0113 1900099990 853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</si>
  <si>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</si>
  <si>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</si>
  <si>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</si>
  <si>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</si>
  <si>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</si>
  <si>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650 0304 3300459300 244</t>
  </si>
  <si>
    <t>650 0309 1400099990 244</t>
  </si>
  <si>
    <t>650 0309 1410320802 244</t>
  </si>
  <si>
    <t>650 0309 1420120803 244</t>
  </si>
  <si>
    <t>650 0314 1300020804 244</t>
  </si>
  <si>
    <t>650 0314 1300082300 244</t>
  </si>
  <si>
    <t>650 0314 13000S2300 244</t>
  </si>
  <si>
    <t>650 0314 1310120804 244</t>
  </si>
  <si>
    <t>650 0314 1310182300 244</t>
  </si>
  <si>
    <t>650 0314 13101S2300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</si>
  <si>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</si>
  <si>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650 0408 7000099990 814</t>
  </si>
  <si>
    <t>650 0409 1810120801 244</t>
  </si>
  <si>
    <t>650 0409 7000099990 244</t>
  </si>
  <si>
    <t>Закупка товаров, работ, услуг в сфере информационно-коммуникационных технологий</t>
  </si>
  <si>
    <t>650 0410 1900020070 242</t>
  </si>
  <si>
    <t>650 0412 2200099990 244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</si>
  <si>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</si>
  <si>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650 0412 2200099990 245</t>
  </si>
  <si>
    <t>650 0412 7000089020 540</t>
  </si>
  <si>
    <t>650 0501 1100099990 244</t>
  </si>
  <si>
    <t>650 0501 2200099990 244</t>
  </si>
  <si>
    <t>Иные субсидии некоммерческим организациям (за исключением государственных (муниципальных) учреждений)</t>
  </si>
  <si>
    <t>650 0501 2200099990 634</t>
  </si>
  <si>
    <t>650 0502 7000099990 814</t>
  </si>
  <si>
    <t>650 0503 12301S2200 244</t>
  </si>
  <si>
    <t>650 0503 7000099990 244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</si>
  <si>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</si>
  <si>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650 0707 0500061990 611</t>
  </si>
  <si>
    <t>Субсидии бюджетным учреждениям на иные цели</t>
  </si>
  <si>
    <t>650 0707 3210320826 612</t>
  </si>
  <si>
    <t>650 0801 0500061990 611</t>
  </si>
  <si>
    <t>650 0801 1300099990 612</t>
  </si>
  <si>
    <t>650 0801 7000061990 612</t>
  </si>
  <si>
    <t>650 0801 7000085190 611</t>
  </si>
  <si>
    <t>650 0801 7000085190 612</t>
  </si>
  <si>
    <t>Пенсии, выплачиваемые организациями сектора государственного управления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</si>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</sst>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selection activeCell="A109" sqref="A109:IV1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9.851562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42826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99138000</f>
        <v>99138000</v>
      </c>
      <c r="J12" s="26">
        <f>26179535.25</f>
        <v>26179535.25</v>
      </c>
      <c r="K12" s="26"/>
      <c r="L12" s="26"/>
      <c r="M12" s="26"/>
      <c r="N12" s="27">
        <f>72958464.75</f>
        <v>72958464.75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1697600</f>
        <v>1697600</v>
      </c>
      <c r="J13" s="31">
        <f>357221.98</f>
        <v>357221.98</v>
      </c>
      <c r="K13" s="31"/>
      <c r="L13" s="31"/>
      <c r="M13" s="31"/>
      <c r="N13" s="32">
        <f>1340378.02</f>
        <v>1340378.02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35700</f>
        <v>35700</v>
      </c>
      <c r="J14" s="31">
        <f>3570.33</f>
        <v>3570.33</v>
      </c>
      <c r="K14" s="31"/>
      <c r="L14" s="31"/>
      <c r="M14" s="31"/>
      <c r="N14" s="32">
        <f>32129.67</f>
        <v>32129.67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3364700</f>
        <v>3364700</v>
      </c>
      <c r="J15" s="31">
        <f>665247.09</f>
        <v>665247.09</v>
      </c>
      <c r="K15" s="31"/>
      <c r="L15" s="31"/>
      <c r="M15" s="31"/>
      <c r="N15" s="32">
        <f>2699452.91</f>
        <v>2699452.91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3" t="s">
        <v>45</v>
      </c>
      <c r="J16" s="31">
        <f>-65523.27</f>
        <v>-65523.27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7800000</f>
        <v>7800000</v>
      </c>
      <c r="J17" s="31">
        <f>3044734.32</f>
        <v>3044734.32</v>
      </c>
      <c r="K17" s="31"/>
      <c r="L17" s="31"/>
      <c r="M17" s="31"/>
      <c r="N17" s="32">
        <f>4755265.68</f>
        <v>4755265.68</v>
      </c>
      <c r="O17" s="32"/>
    </row>
    <row r="18" spans="1:15" s="1" customFormat="1" ht="66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3" t="s">
        <v>45</v>
      </c>
      <c r="J18" s="31">
        <f>1432.52</f>
        <v>1432.52</v>
      </c>
      <c r="K18" s="31"/>
      <c r="L18" s="31"/>
      <c r="M18" s="31"/>
      <c r="N18" s="32">
        <f>0</f>
        <v>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3" t="s">
        <v>45</v>
      </c>
      <c r="J19" s="31">
        <f>80.44</f>
        <v>80.44</v>
      </c>
      <c r="K19" s="31"/>
      <c r="L19" s="31"/>
      <c r="M19" s="31"/>
      <c r="N19" s="32">
        <f>0</f>
        <v>0</v>
      </c>
      <c r="O19" s="32"/>
    </row>
    <row r="20" spans="1:15" s="1" customFormat="1" ht="13.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18000</f>
        <v>18000</v>
      </c>
      <c r="J20" s="34" t="s">
        <v>45</v>
      </c>
      <c r="K20" s="34"/>
      <c r="L20" s="34"/>
      <c r="M20" s="34"/>
      <c r="N20" s="32">
        <f>18000</f>
        <v>18000</v>
      </c>
      <c r="O20" s="32"/>
    </row>
    <row r="21" spans="1:15" s="1" customFormat="1" ht="24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833000</f>
        <v>833000</v>
      </c>
      <c r="J21" s="31">
        <f>73173.93</f>
        <v>73173.93</v>
      </c>
      <c r="K21" s="31"/>
      <c r="L21" s="31"/>
      <c r="M21" s="31"/>
      <c r="N21" s="32">
        <f>759826.07</f>
        <v>759826.07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2508000</f>
        <v>2508000</v>
      </c>
      <c r="J22" s="31">
        <f>178780.47</f>
        <v>178780.47</v>
      </c>
      <c r="K22" s="31"/>
      <c r="L22" s="31"/>
      <c r="M22" s="31"/>
      <c r="N22" s="32">
        <f>2329219.53</f>
        <v>2329219.53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321500</f>
        <v>321500</v>
      </c>
      <c r="J23" s="31">
        <f>33616.68</f>
        <v>33616.68</v>
      </c>
      <c r="K23" s="31"/>
      <c r="L23" s="31"/>
      <c r="M23" s="31"/>
      <c r="N23" s="32">
        <f>287883.32</f>
        <v>287883.32</v>
      </c>
      <c r="O23" s="32"/>
    </row>
    <row r="24" spans="1:15" s="1" customFormat="1" ht="45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4000</f>
        <v>4000</v>
      </c>
      <c r="J24" s="31">
        <f>1823.49</f>
        <v>1823.49</v>
      </c>
      <c r="K24" s="31"/>
      <c r="L24" s="31"/>
      <c r="M24" s="31"/>
      <c r="N24" s="32">
        <f>2176.51</f>
        <v>2176.51</v>
      </c>
      <c r="O24" s="32"/>
    </row>
    <row r="25" spans="1:15" s="1" customFormat="1" ht="4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0">
        <f>6647600</f>
        <v>6647600</v>
      </c>
      <c r="J25" s="31">
        <f>1176449.42</f>
        <v>1176449.42</v>
      </c>
      <c r="K25" s="31"/>
      <c r="L25" s="31"/>
      <c r="M25" s="31"/>
      <c r="N25" s="32">
        <f>5471150.58</f>
        <v>5471150.58</v>
      </c>
      <c r="O25" s="32"/>
    </row>
    <row r="26" spans="1:15" s="1" customFormat="1" ht="13.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3" t="s">
        <v>45</v>
      </c>
      <c r="J26" s="31">
        <f>141002.85</f>
        <v>141002.85</v>
      </c>
      <c r="K26" s="31"/>
      <c r="L26" s="31"/>
      <c r="M26" s="31"/>
      <c r="N26" s="32">
        <f>0</f>
        <v>0</v>
      </c>
      <c r="O26" s="32"/>
    </row>
    <row r="27" spans="1:15" s="1" customFormat="1" ht="13.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3" t="s">
        <v>45</v>
      </c>
      <c r="J27" s="31">
        <f>0</f>
        <v>0</v>
      </c>
      <c r="K27" s="31"/>
      <c r="L27" s="31"/>
      <c r="M27" s="31"/>
      <c r="N27" s="32">
        <f>0</f>
        <v>0</v>
      </c>
      <c r="O27" s="32"/>
    </row>
    <row r="28" spans="1:15" s="1" customFormat="1" ht="24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63172400</f>
        <v>63172400</v>
      </c>
      <c r="J28" s="31">
        <f>20050925</f>
        <v>20050925</v>
      </c>
      <c r="K28" s="31"/>
      <c r="L28" s="31"/>
      <c r="M28" s="31"/>
      <c r="N28" s="32">
        <f>43121475</f>
        <v>43121475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378200</f>
        <v>378200</v>
      </c>
      <c r="J29" s="31">
        <f>94500</f>
        <v>94500</v>
      </c>
      <c r="K29" s="31"/>
      <c r="L29" s="31"/>
      <c r="M29" s="31"/>
      <c r="N29" s="32">
        <f>283700</f>
        <v>283700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180000</f>
        <v>180000</v>
      </c>
      <c r="J30" s="31">
        <f>45000</f>
        <v>45000</v>
      </c>
      <c r="K30" s="31"/>
      <c r="L30" s="31"/>
      <c r="M30" s="31"/>
      <c r="N30" s="32">
        <f>135000</f>
        <v>135000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12177300</f>
        <v>12177300</v>
      </c>
      <c r="J31" s="31">
        <f>377500</f>
        <v>377500</v>
      </c>
      <c r="K31" s="31"/>
      <c r="L31" s="31"/>
      <c r="M31" s="31"/>
      <c r="N31" s="32">
        <f>11799800</f>
        <v>11799800</v>
      </c>
      <c r="O31" s="32"/>
    </row>
    <row r="32" spans="1:15" s="1" customFormat="1" ht="54.75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3" t="s">
        <v>45</v>
      </c>
      <c r="J32" s="31">
        <f>0</f>
        <v>0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35" t="s">
        <v>10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" customFormat="1" ht="34.5" customHeight="1">
      <c r="A35" s="13" t="s">
        <v>22</v>
      </c>
      <c r="B35" s="13"/>
      <c r="C35" s="13"/>
      <c r="D35" s="13"/>
      <c r="E35" s="13"/>
      <c r="F35" s="13"/>
      <c r="G35" s="14" t="s">
        <v>23</v>
      </c>
      <c r="H35" s="14" t="s">
        <v>79</v>
      </c>
      <c r="I35" s="15" t="s">
        <v>25</v>
      </c>
      <c r="J35" s="16" t="s">
        <v>26</v>
      </c>
      <c r="K35" s="16"/>
      <c r="L35" s="16"/>
      <c r="M35" s="16"/>
      <c r="N35" s="17" t="s">
        <v>27</v>
      </c>
      <c r="O35" s="17"/>
    </row>
    <row r="36" spans="1:15" s="1" customFormat="1" ht="13.5" customHeight="1">
      <c r="A36" s="18" t="s">
        <v>28</v>
      </c>
      <c r="B36" s="18"/>
      <c r="C36" s="18"/>
      <c r="D36" s="18"/>
      <c r="E36" s="18"/>
      <c r="F36" s="18"/>
      <c r="G36" s="19" t="s">
        <v>29</v>
      </c>
      <c r="H36" s="19" t="s">
        <v>30</v>
      </c>
      <c r="I36" s="20" t="s">
        <v>31</v>
      </c>
      <c r="J36" s="21" t="s">
        <v>32</v>
      </c>
      <c r="K36" s="21"/>
      <c r="L36" s="21"/>
      <c r="M36" s="21"/>
      <c r="N36" s="22" t="s">
        <v>33</v>
      </c>
      <c r="O36" s="22"/>
    </row>
    <row r="37" spans="1:15" s="1" customFormat="1" ht="13.5" customHeight="1">
      <c r="A37" s="23" t="s">
        <v>80</v>
      </c>
      <c r="B37" s="23"/>
      <c r="C37" s="23"/>
      <c r="D37" s="23"/>
      <c r="E37" s="23"/>
      <c r="F37" s="23"/>
      <c r="G37" s="24" t="s">
        <v>81</v>
      </c>
      <c r="H37" s="24" t="s">
        <v>36</v>
      </c>
      <c r="I37" s="25">
        <f>104571937.66</f>
        <v>104571937.66</v>
      </c>
      <c r="J37" s="26">
        <f>18229411.11</f>
        <v>18229411.11</v>
      </c>
      <c r="K37" s="26"/>
      <c r="L37" s="26"/>
      <c r="M37" s="26"/>
      <c r="N37" s="27">
        <f>86342526.55</f>
        <v>86342526.55</v>
      </c>
      <c r="O37" s="27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81</v>
      </c>
      <c r="H38" s="37" t="s">
        <v>83</v>
      </c>
      <c r="I38" s="38">
        <f>1378000</f>
        <v>1378000</v>
      </c>
      <c r="J38" s="39">
        <f>409236.95</f>
        <v>409236.95</v>
      </c>
      <c r="K38" s="39"/>
      <c r="L38" s="39"/>
      <c r="M38" s="39"/>
      <c r="N38" s="40">
        <f>968763.05</f>
        <v>968763.05</v>
      </c>
      <c r="O38" s="40"/>
    </row>
    <row r="39" spans="1:15" s="1" customFormat="1" ht="33.75" customHeight="1">
      <c r="A39" s="36" t="s">
        <v>84</v>
      </c>
      <c r="B39" s="36"/>
      <c r="C39" s="36"/>
      <c r="D39" s="36"/>
      <c r="E39" s="36"/>
      <c r="F39" s="36"/>
      <c r="G39" s="37" t="s">
        <v>81</v>
      </c>
      <c r="H39" s="37" t="s">
        <v>85</v>
      </c>
      <c r="I39" s="38">
        <f>320000</f>
        <v>320000</v>
      </c>
      <c r="J39" s="39">
        <f>96247.38</f>
        <v>96247.38</v>
      </c>
      <c r="K39" s="39"/>
      <c r="L39" s="39"/>
      <c r="M39" s="39"/>
      <c r="N39" s="40">
        <f>223752.62</f>
        <v>223752.62</v>
      </c>
      <c r="O39" s="40"/>
    </row>
    <row r="40" spans="1:15" s="1" customFormat="1" ht="13.5" customHeight="1">
      <c r="A40" s="36" t="s">
        <v>82</v>
      </c>
      <c r="B40" s="36"/>
      <c r="C40" s="36"/>
      <c r="D40" s="36"/>
      <c r="E40" s="36"/>
      <c r="F40" s="36"/>
      <c r="G40" s="37" t="s">
        <v>81</v>
      </c>
      <c r="H40" s="37" t="s">
        <v>86</v>
      </c>
      <c r="I40" s="38">
        <f>1378000</f>
        <v>1378000</v>
      </c>
      <c r="J40" s="39">
        <f>384544.84</f>
        <v>384544.84</v>
      </c>
      <c r="K40" s="39"/>
      <c r="L40" s="39"/>
      <c r="M40" s="39"/>
      <c r="N40" s="40">
        <f>993455.16</f>
        <v>993455.16</v>
      </c>
      <c r="O40" s="40"/>
    </row>
    <row r="41" spans="1:15" s="1" customFormat="1" ht="33.75" customHeight="1">
      <c r="A41" s="36" t="s">
        <v>84</v>
      </c>
      <c r="B41" s="36"/>
      <c r="C41" s="36"/>
      <c r="D41" s="36"/>
      <c r="E41" s="36"/>
      <c r="F41" s="36"/>
      <c r="G41" s="37" t="s">
        <v>81</v>
      </c>
      <c r="H41" s="37" t="s">
        <v>87</v>
      </c>
      <c r="I41" s="38">
        <f>320000</f>
        <v>320000</v>
      </c>
      <c r="J41" s="39">
        <f>96247.38</f>
        <v>96247.38</v>
      </c>
      <c r="K41" s="39"/>
      <c r="L41" s="39"/>
      <c r="M41" s="39"/>
      <c r="N41" s="40">
        <f>223752.62</f>
        <v>223752.62</v>
      </c>
      <c r="O41" s="40"/>
    </row>
    <row r="42" spans="1:15" s="1" customFormat="1" ht="13.5" customHeight="1">
      <c r="A42" s="36" t="s">
        <v>82</v>
      </c>
      <c r="B42" s="36"/>
      <c r="C42" s="36"/>
      <c r="D42" s="36"/>
      <c r="E42" s="36"/>
      <c r="F42" s="36"/>
      <c r="G42" s="37" t="s">
        <v>81</v>
      </c>
      <c r="H42" s="37" t="s">
        <v>88</v>
      </c>
      <c r="I42" s="38">
        <f>11257000</f>
        <v>11257000</v>
      </c>
      <c r="J42" s="39">
        <f>3772231.63</f>
        <v>3772231.63</v>
      </c>
      <c r="K42" s="39"/>
      <c r="L42" s="39"/>
      <c r="M42" s="39"/>
      <c r="N42" s="40">
        <f>7484768.37</f>
        <v>7484768.37</v>
      </c>
      <c r="O42" s="40"/>
    </row>
    <row r="43" spans="1:15" s="1" customFormat="1" ht="13.5" customHeight="1">
      <c r="A43" s="36" t="s">
        <v>89</v>
      </c>
      <c r="B43" s="36"/>
      <c r="C43" s="36"/>
      <c r="D43" s="36"/>
      <c r="E43" s="36"/>
      <c r="F43" s="36"/>
      <c r="G43" s="37" t="s">
        <v>81</v>
      </c>
      <c r="H43" s="37" t="s">
        <v>90</v>
      </c>
      <c r="I43" s="38">
        <f>9000</f>
        <v>9000</v>
      </c>
      <c r="J43" s="41" t="s">
        <v>45</v>
      </c>
      <c r="K43" s="41"/>
      <c r="L43" s="41"/>
      <c r="M43" s="41"/>
      <c r="N43" s="40">
        <f>9000</f>
        <v>9000</v>
      </c>
      <c r="O43" s="40"/>
    </row>
    <row r="44" spans="1:15" s="1" customFormat="1" ht="33.75" customHeight="1">
      <c r="A44" s="36" t="s">
        <v>84</v>
      </c>
      <c r="B44" s="36"/>
      <c r="C44" s="36"/>
      <c r="D44" s="36"/>
      <c r="E44" s="36"/>
      <c r="F44" s="36"/>
      <c r="G44" s="37" t="s">
        <v>81</v>
      </c>
      <c r="H44" s="37" t="s">
        <v>91</v>
      </c>
      <c r="I44" s="38">
        <f>3462500</f>
        <v>3462500</v>
      </c>
      <c r="J44" s="39">
        <f>885601.89</f>
        <v>885601.89</v>
      </c>
      <c r="K44" s="39"/>
      <c r="L44" s="39"/>
      <c r="M44" s="39"/>
      <c r="N44" s="40">
        <f>2576898.11</f>
        <v>2576898.11</v>
      </c>
      <c r="O44" s="40"/>
    </row>
    <row r="45" spans="1:15" s="1" customFormat="1" ht="24" customHeight="1">
      <c r="A45" s="36" t="s">
        <v>92</v>
      </c>
      <c r="B45" s="36"/>
      <c r="C45" s="36"/>
      <c r="D45" s="36"/>
      <c r="E45" s="36"/>
      <c r="F45" s="36"/>
      <c r="G45" s="37" t="s">
        <v>81</v>
      </c>
      <c r="H45" s="37" t="s">
        <v>93</v>
      </c>
      <c r="I45" s="38">
        <f>215000</f>
        <v>215000</v>
      </c>
      <c r="J45" s="39">
        <f>70284.6</f>
        <v>70284.6</v>
      </c>
      <c r="K45" s="39"/>
      <c r="L45" s="39"/>
      <c r="M45" s="39"/>
      <c r="N45" s="40">
        <f>144715.4</f>
        <v>144715.4</v>
      </c>
      <c r="O45" s="40"/>
    </row>
    <row r="46" spans="1:15" s="1" customFormat="1" ht="13.5" customHeight="1">
      <c r="A46" s="36" t="s">
        <v>82</v>
      </c>
      <c r="B46" s="36"/>
      <c r="C46" s="36"/>
      <c r="D46" s="36"/>
      <c r="E46" s="36"/>
      <c r="F46" s="36"/>
      <c r="G46" s="37" t="s">
        <v>81</v>
      </c>
      <c r="H46" s="37" t="s">
        <v>94</v>
      </c>
      <c r="I46" s="38">
        <f>3989549.56</f>
        <v>3989549.56</v>
      </c>
      <c r="J46" s="39">
        <f>1529292.51</f>
        <v>1529292.51</v>
      </c>
      <c r="K46" s="39"/>
      <c r="L46" s="39"/>
      <c r="M46" s="39"/>
      <c r="N46" s="40">
        <f>2460257.05</f>
        <v>2460257.05</v>
      </c>
      <c r="O46" s="40"/>
    </row>
    <row r="47" spans="1:15" s="1" customFormat="1" ht="13.5" customHeight="1">
      <c r="A47" s="36" t="s">
        <v>89</v>
      </c>
      <c r="B47" s="36"/>
      <c r="C47" s="36"/>
      <c r="D47" s="36"/>
      <c r="E47" s="36"/>
      <c r="F47" s="36"/>
      <c r="G47" s="37" t="s">
        <v>81</v>
      </c>
      <c r="H47" s="37" t="s">
        <v>95</v>
      </c>
      <c r="I47" s="38">
        <f>12000</f>
        <v>12000</v>
      </c>
      <c r="J47" s="41" t="s">
        <v>45</v>
      </c>
      <c r="K47" s="41"/>
      <c r="L47" s="41"/>
      <c r="M47" s="41"/>
      <c r="N47" s="40">
        <f>12000</f>
        <v>12000</v>
      </c>
      <c r="O47" s="40"/>
    </row>
    <row r="48" spans="1:15" s="1" customFormat="1" ht="33.75" customHeight="1">
      <c r="A48" s="36" t="s">
        <v>84</v>
      </c>
      <c r="B48" s="36"/>
      <c r="C48" s="36"/>
      <c r="D48" s="36"/>
      <c r="E48" s="36"/>
      <c r="F48" s="36"/>
      <c r="G48" s="37" t="s">
        <v>81</v>
      </c>
      <c r="H48" s="37" t="s">
        <v>96</v>
      </c>
      <c r="I48" s="38">
        <f>1354000</f>
        <v>1354000</v>
      </c>
      <c r="J48" s="39">
        <f>503530.29</f>
        <v>503530.29</v>
      </c>
      <c r="K48" s="39"/>
      <c r="L48" s="39"/>
      <c r="M48" s="39"/>
      <c r="N48" s="40">
        <f>850469.71</f>
        <v>850469.71</v>
      </c>
      <c r="O48" s="40"/>
    </row>
    <row r="49" spans="1:15" s="1" customFormat="1" ht="24" customHeight="1">
      <c r="A49" s="36" t="s">
        <v>92</v>
      </c>
      <c r="B49" s="36"/>
      <c r="C49" s="36"/>
      <c r="D49" s="36"/>
      <c r="E49" s="36"/>
      <c r="F49" s="36"/>
      <c r="G49" s="37" t="s">
        <v>81</v>
      </c>
      <c r="H49" s="37" t="s">
        <v>97</v>
      </c>
      <c r="I49" s="38">
        <f>495000</f>
        <v>495000</v>
      </c>
      <c r="J49" s="39">
        <f>110068.32</f>
        <v>110068.32</v>
      </c>
      <c r="K49" s="39"/>
      <c r="L49" s="39"/>
      <c r="M49" s="39"/>
      <c r="N49" s="40">
        <f>384931.68</f>
        <v>384931.68</v>
      </c>
      <c r="O49" s="40"/>
    </row>
    <row r="50" spans="1:15" s="1" customFormat="1" ht="13.5" customHeight="1">
      <c r="A50" s="36" t="s">
        <v>89</v>
      </c>
      <c r="B50" s="36"/>
      <c r="C50" s="36"/>
      <c r="D50" s="36"/>
      <c r="E50" s="36"/>
      <c r="F50" s="36"/>
      <c r="G50" s="37" t="s">
        <v>81</v>
      </c>
      <c r="H50" s="37" t="s">
        <v>98</v>
      </c>
      <c r="I50" s="38">
        <f>32200</f>
        <v>32200</v>
      </c>
      <c r="J50" s="41" t="s">
        <v>45</v>
      </c>
      <c r="K50" s="41"/>
      <c r="L50" s="41"/>
      <c r="M50" s="41"/>
      <c r="N50" s="40">
        <f>32200</f>
        <v>32200</v>
      </c>
      <c r="O50" s="40"/>
    </row>
    <row r="51" spans="1:15" s="1" customFormat="1" ht="13.5" customHeight="1">
      <c r="A51" s="36" t="s">
        <v>99</v>
      </c>
      <c r="B51" s="36"/>
      <c r="C51" s="36"/>
      <c r="D51" s="36"/>
      <c r="E51" s="36"/>
      <c r="F51" s="36"/>
      <c r="G51" s="37" t="s">
        <v>81</v>
      </c>
      <c r="H51" s="37" t="s">
        <v>100</v>
      </c>
      <c r="I51" s="38">
        <f>75450.44</f>
        <v>75450.44</v>
      </c>
      <c r="J51" s="39">
        <f>75450.44</f>
        <v>75450.44</v>
      </c>
      <c r="K51" s="39"/>
      <c r="L51" s="39"/>
      <c r="M51" s="39"/>
      <c r="N51" s="40">
        <f>0</f>
        <v>0</v>
      </c>
      <c r="O51" s="40"/>
    </row>
    <row r="52" spans="1:15" s="1" customFormat="1" ht="13.5" customHeight="1">
      <c r="A52" s="36" t="s">
        <v>89</v>
      </c>
      <c r="B52" s="36"/>
      <c r="C52" s="36"/>
      <c r="D52" s="36"/>
      <c r="E52" s="36"/>
      <c r="F52" s="36"/>
      <c r="G52" s="37" t="s">
        <v>81</v>
      </c>
      <c r="H52" s="37" t="s">
        <v>101</v>
      </c>
      <c r="I52" s="38">
        <f>500000</f>
        <v>500000</v>
      </c>
      <c r="J52" s="41" t="s">
        <v>45</v>
      </c>
      <c r="K52" s="41"/>
      <c r="L52" s="41"/>
      <c r="M52" s="41"/>
      <c r="N52" s="40">
        <f>500000</f>
        <v>500000</v>
      </c>
      <c r="O52" s="40"/>
    </row>
    <row r="53" spans="1:15" s="1" customFormat="1" ht="24" customHeight="1">
      <c r="A53" s="36" t="s">
        <v>102</v>
      </c>
      <c r="B53" s="36"/>
      <c r="C53" s="36"/>
      <c r="D53" s="36"/>
      <c r="E53" s="36"/>
      <c r="F53" s="36"/>
      <c r="G53" s="37" t="s">
        <v>81</v>
      </c>
      <c r="H53" s="37" t="s">
        <v>103</v>
      </c>
      <c r="I53" s="38">
        <f>2288089.85</f>
        <v>2288089.85</v>
      </c>
      <c r="J53" s="39">
        <f>499043.81</f>
        <v>499043.81</v>
      </c>
      <c r="K53" s="39"/>
      <c r="L53" s="39"/>
      <c r="M53" s="39"/>
      <c r="N53" s="40">
        <f>1789046.04</f>
        <v>1789046.04</v>
      </c>
      <c r="O53" s="40"/>
    </row>
    <row r="54" spans="1:15" s="1" customFormat="1" ht="13.5" customHeight="1">
      <c r="A54" s="36" t="s">
        <v>104</v>
      </c>
      <c r="B54" s="36"/>
      <c r="C54" s="36"/>
      <c r="D54" s="36"/>
      <c r="E54" s="36"/>
      <c r="F54" s="36"/>
      <c r="G54" s="37" t="s">
        <v>81</v>
      </c>
      <c r="H54" s="37" t="s">
        <v>105</v>
      </c>
      <c r="I54" s="38">
        <f>100000</f>
        <v>100000</v>
      </c>
      <c r="J54" s="39">
        <f>25000</f>
        <v>25000</v>
      </c>
      <c r="K54" s="39"/>
      <c r="L54" s="39"/>
      <c r="M54" s="39"/>
      <c r="N54" s="40">
        <f>75000</f>
        <v>75000</v>
      </c>
      <c r="O54" s="40"/>
    </row>
    <row r="55" spans="1:15" s="1" customFormat="1" ht="13.5" customHeight="1">
      <c r="A55" s="36" t="s">
        <v>106</v>
      </c>
      <c r="B55" s="36"/>
      <c r="C55" s="36"/>
      <c r="D55" s="36"/>
      <c r="E55" s="36"/>
      <c r="F55" s="36"/>
      <c r="G55" s="37" t="s">
        <v>81</v>
      </c>
      <c r="H55" s="37" t="s">
        <v>107</v>
      </c>
      <c r="I55" s="38">
        <f>19000</f>
        <v>19000</v>
      </c>
      <c r="J55" s="39">
        <f>6601.87</f>
        <v>6601.87</v>
      </c>
      <c r="K55" s="39"/>
      <c r="L55" s="39"/>
      <c r="M55" s="39"/>
      <c r="N55" s="40">
        <f>12398.13</f>
        <v>12398.13</v>
      </c>
      <c r="O55" s="40"/>
    </row>
    <row r="56" spans="1:15" s="1" customFormat="1" ht="13.5" customHeight="1">
      <c r="A56" s="36" t="s">
        <v>108</v>
      </c>
      <c r="B56" s="36"/>
      <c r="C56" s="36"/>
      <c r="D56" s="36"/>
      <c r="E56" s="36"/>
      <c r="F56" s="36"/>
      <c r="G56" s="37" t="s">
        <v>81</v>
      </c>
      <c r="H56" s="37" t="s">
        <v>109</v>
      </c>
      <c r="I56" s="38">
        <f>15000</f>
        <v>15000</v>
      </c>
      <c r="J56" s="41" t="s">
        <v>45</v>
      </c>
      <c r="K56" s="41"/>
      <c r="L56" s="41"/>
      <c r="M56" s="41"/>
      <c r="N56" s="40">
        <f>15000</f>
        <v>15000</v>
      </c>
      <c r="O56" s="40"/>
    </row>
    <row r="57" spans="1:15" s="1" customFormat="1" ht="24" customHeight="1">
      <c r="A57" s="36" t="s">
        <v>102</v>
      </c>
      <c r="B57" s="36"/>
      <c r="C57" s="36"/>
      <c r="D57" s="36"/>
      <c r="E57" s="36"/>
      <c r="F57" s="36"/>
      <c r="G57" s="37" t="s">
        <v>81</v>
      </c>
      <c r="H57" s="37" t="s">
        <v>110</v>
      </c>
      <c r="I57" s="38">
        <f>420000</f>
        <v>420000</v>
      </c>
      <c r="J57" s="39">
        <f>76673.78</f>
        <v>76673.78</v>
      </c>
      <c r="K57" s="39"/>
      <c r="L57" s="39"/>
      <c r="M57" s="39"/>
      <c r="N57" s="40">
        <f>343326.22</f>
        <v>343326.22</v>
      </c>
      <c r="O57" s="40"/>
    </row>
    <row r="58" spans="1:15" s="1" customFormat="1" ht="13.5" customHeight="1">
      <c r="A58" s="36" t="s">
        <v>82</v>
      </c>
      <c r="B58" s="36"/>
      <c r="C58" s="36"/>
      <c r="D58" s="36"/>
      <c r="E58" s="36"/>
      <c r="F58" s="36"/>
      <c r="G58" s="37" t="s">
        <v>81</v>
      </c>
      <c r="H58" s="37" t="s">
        <v>111</v>
      </c>
      <c r="I58" s="38">
        <f>290000</f>
        <v>290000</v>
      </c>
      <c r="J58" s="39">
        <f>41263.93</f>
        <v>41263.93</v>
      </c>
      <c r="K58" s="39"/>
      <c r="L58" s="39"/>
      <c r="M58" s="39"/>
      <c r="N58" s="40">
        <f>248736.07</f>
        <v>248736.07</v>
      </c>
      <c r="O58" s="40"/>
    </row>
    <row r="59" spans="1:15" s="1" customFormat="1" ht="33.75" customHeight="1">
      <c r="A59" s="36" t="s">
        <v>84</v>
      </c>
      <c r="B59" s="36"/>
      <c r="C59" s="36"/>
      <c r="D59" s="36"/>
      <c r="E59" s="36"/>
      <c r="F59" s="36"/>
      <c r="G59" s="37" t="s">
        <v>81</v>
      </c>
      <c r="H59" s="37" t="s">
        <v>112</v>
      </c>
      <c r="I59" s="38">
        <f>88200</f>
        <v>88200</v>
      </c>
      <c r="J59" s="39">
        <f>10404.49</f>
        <v>10404.49</v>
      </c>
      <c r="K59" s="39"/>
      <c r="L59" s="39"/>
      <c r="M59" s="39"/>
      <c r="N59" s="40">
        <f>77795.51</f>
        <v>77795.51</v>
      </c>
      <c r="O59" s="40"/>
    </row>
    <row r="60" spans="1:15" s="1" customFormat="1" ht="13.5" customHeight="1">
      <c r="A60" s="36" t="s">
        <v>82</v>
      </c>
      <c r="B60" s="36"/>
      <c r="C60" s="36"/>
      <c r="D60" s="36"/>
      <c r="E60" s="36"/>
      <c r="F60" s="36"/>
      <c r="G60" s="37" t="s">
        <v>81</v>
      </c>
      <c r="H60" s="37" t="s">
        <v>113</v>
      </c>
      <c r="I60" s="38">
        <f>91000</f>
        <v>91000</v>
      </c>
      <c r="J60" s="39">
        <f>15070.55</f>
        <v>15070.55</v>
      </c>
      <c r="K60" s="39"/>
      <c r="L60" s="39"/>
      <c r="M60" s="39"/>
      <c r="N60" s="40">
        <f>75929.45</f>
        <v>75929.45</v>
      </c>
      <c r="O60" s="40"/>
    </row>
    <row r="61" spans="1:15" s="1" customFormat="1" ht="33.75" customHeight="1">
      <c r="A61" s="36" t="s">
        <v>84</v>
      </c>
      <c r="B61" s="36"/>
      <c r="C61" s="36"/>
      <c r="D61" s="36"/>
      <c r="E61" s="36"/>
      <c r="F61" s="36"/>
      <c r="G61" s="37" t="s">
        <v>81</v>
      </c>
      <c r="H61" s="37" t="s">
        <v>114</v>
      </c>
      <c r="I61" s="38">
        <f>28000</f>
        <v>28000</v>
      </c>
      <c r="J61" s="39">
        <f>3775.02</f>
        <v>3775.02</v>
      </c>
      <c r="K61" s="39"/>
      <c r="L61" s="39"/>
      <c r="M61" s="39"/>
      <c r="N61" s="40">
        <f>24224.98</f>
        <v>24224.98</v>
      </c>
      <c r="O61" s="40"/>
    </row>
    <row r="62" spans="1:15" s="1" customFormat="1" ht="24" customHeight="1">
      <c r="A62" s="36" t="s">
        <v>102</v>
      </c>
      <c r="B62" s="36"/>
      <c r="C62" s="36"/>
      <c r="D62" s="36"/>
      <c r="E62" s="36"/>
      <c r="F62" s="36"/>
      <c r="G62" s="37" t="s">
        <v>81</v>
      </c>
      <c r="H62" s="37" t="s">
        <v>115</v>
      </c>
      <c r="I62" s="38">
        <f>61000</f>
        <v>61000</v>
      </c>
      <c r="J62" s="39">
        <f>10949</f>
        <v>10949</v>
      </c>
      <c r="K62" s="39"/>
      <c r="L62" s="39"/>
      <c r="M62" s="39"/>
      <c r="N62" s="40">
        <f>50051</f>
        <v>50051</v>
      </c>
      <c r="O62" s="40"/>
    </row>
    <row r="63" spans="1:15" s="1" customFormat="1" ht="24" customHeight="1">
      <c r="A63" s="36" t="s">
        <v>102</v>
      </c>
      <c r="B63" s="36"/>
      <c r="C63" s="36"/>
      <c r="D63" s="36"/>
      <c r="E63" s="36"/>
      <c r="F63" s="36"/>
      <c r="G63" s="37" t="s">
        <v>81</v>
      </c>
      <c r="H63" s="37" t="s">
        <v>116</v>
      </c>
      <c r="I63" s="38">
        <f>218000</f>
        <v>218000</v>
      </c>
      <c r="J63" s="39">
        <f>2815.48</f>
        <v>2815.48</v>
      </c>
      <c r="K63" s="39"/>
      <c r="L63" s="39"/>
      <c r="M63" s="39"/>
      <c r="N63" s="40">
        <f>215184.52</f>
        <v>215184.52</v>
      </c>
      <c r="O63" s="40"/>
    </row>
    <row r="64" spans="1:15" s="1" customFormat="1" ht="24" customHeight="1">
      <c r="A64" s="36" t="s">
        <v>102</v>
      </c>
      <c r="B64" s="36"/>
      <c r="C64" s="36"/>
      <c r="D64" s="36"/>
      <c r="E64" s="36"/>
      <c r="F64" s="36"/>
      <c r="G64" s="37" t="s">
        <v>81</v>
      </c>
      <c r="H64" s="37" t="s">
        <v>117</v>
      </c>
      <c r="I64" s="38">
        <f>300000</f>
        <v>300000</v>
      </c>
      <c r="J64" s="41" t="s">
        <v>45</v>
      </c>
      <c r="K64" s="41"/>
      <c r="L64" s="41"/>
      <c r="M64" s="41"/>
      <c r="N64" s="40">
        <f>300000</f>
        <v>300000</v>
      </c>
      <c r="O64" s="40"/>
    </row>
    <row r="65" spans="1:15" s="1" customFormat="1" ht="24" customHeight="1">
      <c r="A65" s="36" t="s">
        <v>102</v>
      </c>
      <c r="B65" s="36"/>
      <c r="C65" s="36"/>
      <c r="D65" s="36"/>
      <c r="E65" s="36"/>
      <c r="F65" s="36"/>
      <c r="G65" s="37" t="s">
        <v>81</v>
      </c>
      <c r="H65" s="37" t="s">
        <v>118</v>
      </c>
      <c r="I65" s="38">
        <f>100000</f>
        <v>100000</v>
      </c>
      <c r="J65" s="41" t="s">
        <v>45</v>
      </c>
      <c r="K65" s="41"/>
      <c r="L65" s="41"/>
      <c r="M65" s="41"/>
      <c r="N65" s="40">
        <f>100000</f>
        <v>100000</v>
      </c>
      <c r="O65" s="40"/>
    </row>
    <row r="66" spans="1:15" s="1" customFormat="1" ht="24" customHeight="1">
      <c r="A66" s="36" t="s">
        <v>102</v>
      </c>
      <c r="B66" s="36"/>
      <c r="C66" s="36"/>
      <c r="D66" s="36"/>
      <c r="E66" s="36"/>
      <c r="F66" s="36"/>
      <c r="G66" s="37" t="s">
        <v>81</v>
      </c>
      <c r="H66" s="37" t="s">
        <v>119</v>
      </c>
      <c r="I66" s="38">
        <f>0</f>
        <v>0</v>
      </c>
      <c r="J66" s="41" t="s">
        <v>45</v>
      </c>
      <c r="K66" s="41"/>
      <c r="L66" s="41"/>
      <c r="M66" s="41"/>
      <c r="N66" s="40">
        <f>0</f>
        <v>0</v>
      </c>
      <c r="O66" s="40"/>
    </row>
    <row r="67" spans="1:15" s="1" customFormat="1" ht="24" customHeight="1">
      <c r="A67" s="36" t="s">
        <v>102</v>
      </c>
      <c r="B67" s="36"/>
      <c r="C67" s="36"/>
      <c r="D67" s="36"/>
      <c r="E67" s="36"/>
      <c r="F67" s="36"/>
      <c r="G67" s="37" t="s">
        <v>81</v>
      </c>
      <c r="H67" s="37" t="s">
        <v>120</v>
      </c>
      <c r="I67" s="38">
        <f>0</f>
        <v>0</v>
      </c>
      <c r="J67" s="41" t="s">
        <v>45</v>
      </c>
      <c r="K67" s="41"/>
      <c r="L67" s="41"/>
      <c r="M67" s="41"/>
      <c r="N67" s="40">
        <f>0</f>
        <v>0</v>
      </c>
      <c r="O67" s="40"/>
    </row>
    <row r="68" spans="1:15" s="1" customFormat="1" ht="24" customHeight="1">
      <c r="A68" s="36" t="s">
        <v>102</v>
      </c>
      <c r="B68" s="36"/>
      <c r="C68" s="36"/>
      <c r="D68" s="36"/>
      <c r="E68" s="36"/>
      <c r="F68" s="36"/>
      <c r="G68" s="37" t="s">
        <v>81</v>
      </c>
      <c r="H68" s="37" t="s">
        <v>121</v>
      </c>
      <c r="I68" s="38">
        <f>0</f>
        <v>0</v>
      </c>
      <c r="J68" s="41" t="s">
        <v>45</v>
      </c>
      <c r="K68" s="41"/>
      <c r="L68" s="41"/>
      <c r="M68" s="41"/>
      <c r="N68" s="40">
        <f>0</f>
        <v>0</v>
      </c>
      <c r="O68" s="40"/>
    </row>
    <row r="69" spans="1:15" s="1" customFormat="1" ht="24" customHeight="1">
      <c r="A69" s="36" t="s">
        <v>102</v>
      </c>
      <c r="B69" s="36"/>
      <c r="C69" s="36"/>
      <c r="D69" s="36"/>
      <c r="E69" s="36"/>
      <c r="F69" s="36"/>
      <c r="G69" s="37" t="s">
        <v>81</v>
      </c>
      <c r="H69" s="37" t="s">
        <v>122</v>
      </c>
      <c r="I69" s="38">
        <f>6000</f>
        <v>6000</v>
      </c>
      <c r="J69" s="41" t="s">
        <v>45</v>
      </c>
      <c r="K69" s="41"/>
      <c r="L69" s="41"/>
      <c r="M69" s="41"/>
      <c r="N69" s="40">
        <f>6000</f>
        <v>6000</v>
      </c>
      <c r="O69" s="40"/>
    </row>
    <row r="70" spans="1:15" s="1" customFormat="1" ht="24" customHeight="1">
      <c r="A70" s="36" t="s">
        <v>102</v>
      </c>
      <c r="B70" s="36"/>
      <c r="C70" s="36"/>
      <c r="D70" s="36"/>
      <c r="E70" s="36"/>
      <c r="F70" s="36"/>
      <c r="G70" s="37" t="s">
        <v>81</v>
      </c>
      <c r="H70" s="37" t="s">
        <v>123</v>
      </c>
      <c r="I70" s="38">
        <f>23800</f>
        <v>23800</v>
      </c>
      <c r="J70" s="41" t="s">
        <v>45</v>
      </c>
      <c r="K70" s="41"/>
      <c r="L70" s="41"/>
      <c r="M70" s="41"/>
      <c r="N70" s="40">
        <f>23800</f>
        <v>23800</v>
      </c>
      <c r="O70" s="40"/>
    </row>
    <row r="71" spans="1:15" s="1" customFormat="1" ht="24" customHeight="1">
      <c r="A71" s="36" t="s">
        <v>102</v>
      </c>
      <c r="B71" s="36"/>
      <c r="C71" s="36"/>
      <c r="D71" s="36"/>
      <c r="E71" s="36"/>
      <c r="F71" s="36"/>
      <c r="G71" s="37" t="s">
        <v>81</v>
      </c>
      <c r="H71" s="37" t="s">
        <v>124</v>
      </c>
      <c r="I71" s="38">
        <f>8400</f>
        <v>8400</v>
      </c>
      <c r="J71" s="41" t="s">
        <v>45</v>
      </c>
      <c r="K71" s="41"/>
      <c r="L71" s="41"/>
      <c r="M71" s="41"/>
      <c r="N71" s="40">
        <f>8400</f>
        <v>8400</v>
      </c>
      <c r="O71" s="40"/>
    </row>
    <row r="72" spans="1:15" s="1" customFormat="1" ht="33.75" customHeight="1">
      <c r="A72" s="36" t="s">
        <v>125</v>
      </c>
      <c r="B72" s="36"/>
      <c r="C72" s="36"/>
      <c r="D72" s="36"/>
      <c r="E72" s="36"/>
      <c r="F72" s="36"/>
      <c r="G72" s="37" t="s">
        <v>81</v>
      </c>
      <c r="H72" s="37" t="s">
        <v>126</v>
      </c>
      <c r="I72" s="38">
        <f>676000</f>
        <v>676000</v>
      </c>
      <c r="J72" s="41" t="s">
        <v>45</v>
      </c>
      <c r="K72" s="41"/>
      <c r="L72" s="41"/>
      <c r="M72" s="41"/>
      <c r="N72" s="40">
        <f>676000</f>
        <v>676000</v>
      </c>
      <c r="O72" s="40"/>
    </row>
    <row r="73" spans="1:15" s="1" customFormat="1" ht="24" customHeight="1">
      <c r="A73" s="36" t="s">
        <v>102</v>
      </c>
      <c r="B73" s="36"/>
      <c r="C73" s="36"/>
      <c r="D73" s="36"/>
      <c r="E73" s="36"/>
      <c r="F73" s="36"/>
      <c r="G73" s="37" t="s">
        <v>81</v>
      </c>
      <c r="H73" s="37" t="s">
        <v>127</v>
      </c>
      <c r="I73" s="38">
        <f>11600000</f>
        <v>11600000</v>
      </c>
      <c r="J73" s="41" t="s">
        <v>45</v>
      </c>
      <c r="K73" s="41"/>
      <c r="L73" s="41"/>
      <c r="M73" s="41"/>
      <c r="N73" s="40">
        <f>11600000</f>
        <v>11600000</v>
      </c>
      <c r="O73" s="40"/>
    </row>
    <row r="74" spans="1:15" s="1" customFormat="1" ht="24" customHeight="1">
      <c r="A74" s="36" t="s">
        <v>102</v>
      </c>
      <c r="B74" s="36"/>
      <c r="C74" s="36"/>
      <c r="D74" s="36"/>
      <c r="E74" s="36"/>
      <c r="F74" s="36"/>
      <c r="G74" s="37" t="s">
        <v>81</v>
      </c>
      <c r="H74" s="37" t="s">
        <v>128</v>
      </c>
      <c r="I74" s="38">
        <f>10757000</f>
        <v>10757000</v>
      </c>
      <c r="J74" s="39">
        <f>238312.7</f>
        <v>238312.7</v>
      </c>
      <c r="K74" s="39"/>
      <c r="L74" s="39"/>
      <c r="M74" s="39"/>
      <c r="N74" s="40">
        <f>10518687.3</f>
        <v>10518687.3</v>
      </c>
      <c r="O74" s="40"/>
    </row>
    <row r="75" spans="1:15" s="1" customFormat="1" ht="24" customHeight="1">
      <c r="A75" s="36" t="s">
        <v>129</v>
      </c>
      <c r="B75" s="36"/>
      <c r="C75" s="36"/>
      <c r="D75" s="36"/>
      <c r="E75" s="36"/>
      <c r="F75" s="36"/>
      <c r="G75" s="37" t="s">
        <v>81</v>
      </c>
      <c r="H75" s="37" t="s">
        <v>130</v>
      </c>
      <c r="I75" s="38">
        <f>1892403.88</f>
        <v>1892403.88</v>
      </c>
      <c r="J75" s="39">
        <f>163736.08</f>
        <v>163736.08</v>
      </c>
      <c r="K75" s="39"/>
      <c r="L75" s="39"/>
      <c r="M75" s="39"/>
      <c r="N75" s="40">
        <f>1728667.8</f>
        <v>1728667.8</v>
      </c>
      <c r="O75" s="40"/>
    </row>
    <row r="76" spans="1:15" s="1" customFormat="1" ht="24" customHeight="1">
      <c r="A76" s="36" t="s">
        <v>102</v>
      </c>
      <c r="B76" s="36"/>
      <c r="C76" s="36"/>
      <c r="D76" s="36"/>
      <c r="E76" s="36"/>
      <c r="F76" s="36"/>
      <c r="G76" s="37" t="s">
        <v>81</v>
      </c>
      <c r="H76" s="37" t="s">
        <v>131</v>
      </c>
      <c r="I76" s="38">
        <f>20000</f>
        <v>20000</v>
      </c>
      <c r="J76" s="41" t="s">
        <v>45</v>
      </c>
      <c r="K76" s="41"/>
      <c r="L76" s="41"/>
      <c r="M76" s="41"/>
      <c r="N76" s="40">
        <f>20000</f>
        <v>20000</v>
      </c>
      <c r="O76" s="40"/>
    </row>
    <row r="77" spans="1:15" s="1" customFormat="1" ht="33.75" customHeight="1">
      <c r="A77" s="36" t="s">
        <v>132</v>
      </c>
      <c r="B77" s="36"/>
      <c r="C77" s="36"/>
      <c r="D77" s="36"/>
      <c r="E77" s="36"/>
      <c r="F77" s="36"/>
      <c r="G77" s="37" t="s">
        <v>81</v>
      </c>
      <c r="H77" s="37" t="s">
        <v>133</v>
      </c>
      <c r="I77" s="38">
        <f>60000</f>
        <v>60000</v>
      </c>
      <c r="J77" s="41" t="s">
        <v>45</v>
      </c>
      <c r="K77" s="41"/>
      <c r="L77" s="41"/>
      <c r="M77" s="41"/>
      <c r="N77" s="40">
        <f>60000</f>
        <v>60000</v>
      </c>
      <c r="O77" s="40"/>
    </row>
    <row r="78" spans="1:15" s="1" customFormat="1" ht="13.5" customHeight="1">
      <c r="A78" s="36" t="s">
        <v>99</v>
      </c>
      <c r="B78" s="36"/>
      <c r="C78" s="36"/>
      <c r="D78" s="36"/>
      <c r="E78" s="36"/>
      <c r="F78" s="36"/>
      <c r="G78" s="37" t="s">
        <v>81</v>
      </c>
      <c r="H78" s="37" t="s">
        <v>134</v>
      </c>
      <c r="I78" s="38">
        <f>48521.5</f>
        <v>48521.5</v>
      </c>
      <c r="J78" s="39">
        <f>48521.5</f>
        <v>48521.5</v>
      </c>
      <c r="K78" s="39"/>
      <c r="L78" s="39"/>
      <c r="M78" s="39"/>
      <c r="N78" s="40">
        <f>0</f>
        <v>0</v>
      </c>
      <c r="O78" s="40"/>
    </row>
    <row r="79" spans="1:15" s="1" customFormat="1" ht="24" customHeight="1">
      <c r="A79" s="36" t="s">
        <v>102</v>
      </c>
      <c r="B79" s="36"/>
      <c r="C79" s="36"/>
      <c r="D79" s="36"/>
      <c r="E79" s="36"/>
      <c r="F79" s="36"/>
      <c r="G79" s="37" t="s">
        <v>81</v>
      </c>
      <c r="H79" s="37" t="s">
        <v>135</v>
      </c>
      <c r="I79" s="38">
        <f>206700</f>
        <v>206700</v>
      </c>
      <c r="J79" s="41" t="s">
        <v>45</v>
      </c>
      <c r="K79" s="41"/>
      <c r="L79" s="41"/>
      <c r="M79" s="41"/>
      <c r="N79" s="40">
        <f>206700</f>
        <v>206700</v>
      </c>
      <c r="O79" s="40"/>
    </row>
    <row r="80" spans="1:15" s="1" customFormat="1" ht="24" customHeight="1">
      <c r="A80" s="36" t="s">
        <v>102</v>
      </c>
      <c r="B80" s="36"/>
      <c r="C80" s="36"/>
      <c r="D80" s="36"/>
      <c r="E80" s="36"/>
      <c r="F80" s="36"/>
      <c r="G80" s="37" t="s">
        <v>81</v>
      </c>
      <c r="H80" s="37" t="s">
        <v>136</v>
      </c>
      <c r="I80" s="38">
        <f>871000</f>
        <v>871000</v>
      </c>
      <c r="J80" s="39">
        <f>131674.6</f>
        <v>131674.6</v>
      </c>
      <c r="K80" s="39"/>
      <c r="L80" s="39"/>
      <c r="M80" s="39"/>
      <c r="N80" s="40">
        <f>739325.4</f>
        <v>739325.4</v>
      </c>
      <c r="O80" s="40"/>
    </row>
    <row r="81" spans="1:15" s="1" customFormat="1" ht="24" customHeight="1">
      <c r="A81" s="36" t="s">
        <v>137</v>
      </c>
      <c r="B81" s="36"/>
      <c r="C81" s="36"/>
      <c r="D81" s="36"/>
      <c r="E81" s="36"/>
      <c r="F81" s="36"/>
      <c r="G81" s="37" t="s">
        <v>81</v>
      </c>
      <c r="H81" s="37" t="s">
        <v>138</v>
      </c>
      <c r="I81" s="38">
        <f>301869.12</f>
        <v>301869.12</v>
      </c>
      <c r="J81" s="41" t="s">
        <v>45</v>
      </c>
      <c r="K81" s="41"/>
      <c r="L81" s="41"/>
      <c r="M81" s="41"/>
      <c r="N81" s="40">
        <f>301869.12</f>
        <v>301869.12</v>
      </c>
      <c r="O81" s="40"/>
    </row>
    <row r="82" spans="1:15" s="1" customFormat="1" ht="33.75" customHeight="1">
      <c r="A82" s="36" t="s">
        <v>125</v>
      </c>
      <c r="B82" s="36"/>
      <c r="C82" s="36"/>
      <c r="D82" s="36"/>
      <c r="E82" s="36"/>
      <c r="F82" s="36"/>
      <c r="G82" s="37" t="s">
        <v>81</v>
      </c>
      <c r="H82" s="37" t="s">
        <v>139</v>
      </c>
      <c r="I82" s="38">
        <f>6959517.82</f>
        <v>6959517.82</v>
      </c>
      <c r="J82" s="39">
        <f>1424978.61</f>
        <v>1424978.61</v>
      </c>
      <c r="K82" s="39"/>
      <c r="L82" s="39"/>
      <c r="M82" s="39"/>
      <c r="N82" s="40">
        <f>5534539.21</f>
        <v>5534539.21</v>
      </c>
      <c r="O82" s="40"/>
    </row>
    <row r="83" spans="1:15" s="1" customFormat="1" ht="24" customHeight="1">
      <c r="A83" s="36" t="s">
        <v>102</v>
      </c>
      <c r="B83" s="36"/>
      <c r="C83" s="36"/>
      <c r="D83" s="36"/>
      <c r="E83" s="36"/>
      <c r="F83" s="36"/>
      <c r="G83" s="37" t="s">
        <v>81</v>
      </c>
      <c r="H83" s="37" t="s">
        <v>140</v>
      </c>
      <c r="I83" s="38">
        <f>966400</f>
        <v>966400</v>
      </c>
      <c r="J83" s="41" t="s">
        <v>45</v>
      </c>
      <c r="K83" s="41"/>
      <c r="L83" s="41"/>
      <c r="M83" s="41"/>
      <c r="N83" s="40">
        <f>966400</f>
        <v>966400</v>
      </c>
      <c r="O83" s="40"/>
    </row>
    <row r="84" spans="1:15" s="1" customFormat="1" ht="24" customHeight="1">
      <c r="A84" s="36" t="s">
        <v>102</v>
      </c>
      <c r="B84" s="36"/>
      <c r="C84" s="36"/>
      <c r="D84" s="36"/>
      <c r="E84" s="36"/>
      <c r="F84" s="36"/>
      <c r="G84" s="37" t="s">
        <v>81</v>
      </c>
      <c r="H84" s="37" t="s">
        <v>141</v>
      </c>
      <c r="I84" s="38">
        <f>9575935.49</f>
        <v>9575935.49</v>
      </c>
      <c r="J84" s="39">
        <f>1215953.46</f>
        <v>1215953.46</v>
      </c>
      <c r="K84" s="39"/>
      <c r="L84" s="39"/>
      <c r="M84" s="39"/>
      <c r="N84" s="40">
        <f>8359982.03</f>
        <v>8359982.03</v>
      </c>
      <c r="O84" s="40"/>
    </row>
    <row r="85" spans="1:15" s="1" customFormat="1" ht="33.75" customHeight="1">
      <c r="A85" s="36" t="s">
        <v>142</v>
      </c>
      <c r="B85" s="36"/>
      <c r="C85" s="36"/>
      <c r="D85" s="36"/>
      <c r="E85" s="36"/>
      <c r="F85" s="36"/>
      <c r="G85" s="37" t="s">
        <v>81</v>
      </c>
      <c r="H85" s="37" t="s">
        <v>143</v>
      </c>
      <c r="I85" s="38">
        <f>250000</f>
        <v>250000</v>
      </c>
      <c r="J85" s="39">
        <f>63000</f>
        <v>63000</v>
      </c>
      <c r="K85" s="39"/>
      <c r="L85" s="39"/>
      <c r="M85" s="39"/>
      <c r="N85" s="40">
        <f>187000</f>
        <v>187000</v>
      </c>
      <c r="O85" s="40"/>
    </row>
    <row r="86" spans="1:15" s="1" customFormat="1" ht="13.5" customHeight="1">
      <c r="A86" s="36" t="s">
        <v>144</v>
      </c>
      <c r="B86" s="36"/>
      <c r="C86" s="36"/>
      <c r="D86" s="36"/>
      <c r="E86" s="36"/>
      <c r="F86" s="36"/>
      <c r="G86" s="37" t="s">
        <v>81</v>
      </c>
      <c r="H86" s="37" t="s">
        <v>145</v>
      </c>
      <c r="I86" s="38">
        <f>77500</f>
        <v>77500</v>
      </c>
      <c r="J86" s="41" t="s">
        <v>45</v>
      </c>
      <c r="K86" s="41"/>
      <c r="L86" s="41"/>
      <c r="M86" s="41"/>
      <c r="N86" s="40">
        <f>77500</f>
        <v>77500</v>
      </c>
      <c r="O86" s="40"/>
    </row>
    <row r="87" spans="1:15" s="1" customFormat="1" ht="33.75" customHeight="1">
      <c r="A87" s="36" t="s">
        <v>142</v>
      </c>
      <c r="B87" s="36"/>
      <c r="C87" s="36"/>
      <c r="D87" s="36"/>
      <c r="E87" s="36"/>
      <c r="F87" s="36"/>
      <c r="G87" s="37" t="s">
        <v>81</v>
      </c>
      <c r="H87" s="37" t="s">
        <v>146</v>
      </c>
      <c r="I87" s="38">
        <f>28134000</f>
        <v>28134000</v>
      </c>
      <c r="J87" s="39">
        <f>5566000</f>
        <v>5566000</v>
      </c>
      <c r="K87" s="39"/>
      <c r="L87" s="39"/>
      <c r="M87" s="39"/>
      <c r="N87" s="40">
        <f>22568000</f>
        <v>22568000</v>
      </c>
      <c r="O87" s="40"/>
    </row>
    <row r="88" spans="1:15" s="1" customFormat="1" ht="13.5" customHeight="1">
      <c r="A88" s="36" t="s">
        <v>144</v>
      </c>
      <c r="B88" s="36"/>
      <c r="C88" s="36"/>
      <c r="D88" s="36"/>
      <c r="E88" s="36"/>
      <c r="F88" s="36"/>
      <c r="G88" s="37" t="s">
        <v>81</v>
      </c>
      <c r="H88" s="37" t="s">
        <v>147</v>
      </c>
      <c r="I88" s="38">
        <f>89900</f>
        <v>89900</v>
      </c>
      <c r="J88" s="39">
        <f>89900</f>
        <v>89900</v>
      </c>
      <c r="K88" s="39"/>
      <c r="L88" s="39"/>
      <c r="M88" s="39"/>
      <c r="N88" s="40">
        <f>0</f>
        <v>0</v>
      </c>
      <c r="O88" s="40"/>
    </row>
    <row r="89" spans="1:15" s="1" customFormat="1" ht="13.5" customHeight="1">
      <c r="A89" s="36" t="s">
        <v>144</v>
      </c>
      <c r="B89" s="36"/>
      <c r="C89" s="36"/>
      <c r="D89" s="36"/>
      <c r="E89" s="36"/>
      <c r="F89" s="36"/>
      <c r="G89" s="37" t="s">
        <v>81</v>
      </c>
      <c r="H89" s="37" t="s">
        <v>148</v>
      </c>
      <c r="I89" s="38">
        <f>500000</f>
        <v>500000</v>
      </c>
      <c r="J89" s="41" t="s">
        <v>45</v>
      </c>
      <c r="K89" s="41"/>
      <c r="L89" s="41"/>
      <c r="M89" s="41"/>
      <c r="N89" s="40">
        <f>500000</f>
        <v>500000</v>
      </c>
      <c r="O89" s="40"/>
    </row>
    <row r="90" spans="1:15" s="1" customFormat="1" ht="33.75" customHeight="1">
      <c r="A90" s="36" t="s">
        <v>142</v>
      </c>
      <c r="B90" s="36"/>
      <c r="C90" s="36"/>
      <c r="D90" s="36"/>
      <c r="E90" s="36"/>
      <c r="F90" s="36"/>
      <c r="G90" s="37" t="s">
        <v>81</v>
      </c>
      <c r="H90" s="37" t="s">
        <v>149</v>
      </c>
      <c r="I90" s="38">
        <f>70000</f>
        <v>70000</v>
      </c>
      <c r="J90" s="41" t="s">
        <v>45</v>
      </c>
      <c r="K90" s="41"/>
      <c r="L90" s="41"/>
      <c r="M90" s="41"/>
      <c r="N90" s="40">
        <f>70000</f>
        <v>70000</v>
      </c>
      <c r="O90" s="40"/>
    </row>
    <row r="91" spans="1:15" s="1" customFormat="1" ht="13.5" customHeight="1">
      <c r="A91" s="36" t="s">
        <v>144</v>
      </c>
      <c r="B91" s="36"/>
      <c r="C91" s="36"/>
      <c r="D91" s="36"/>
      <c r="E91" s="36"/>
      <c r="F91" s="36"/>
      <c r="G91" s="37" t="s">
        <v>81</v>
      </c>
      <c r="H91" s="37" t="s">
        <v>150</v>
      </c>
      <c r="I91" s="38">
        <f>0</f>
        <v>0</v>
      </c>
      <c r="J91" s="41" t="s">
        <v>45</v>
      </c>
      <c r="K91" s="41"/>
      <c r="L91" s="41"/>
      <c r="M91" s="41"/>
      <c r="N91" s="40">
        <f>0</f>
        <v>0</v>
      </c>
      <c r="O91" s="40"/>
    </row>
    <row r="92" spans="1:15" s="1" customFormat="1" ht="13.5" customHeight="1">
      <c r="A92" s="36" t="s">
        <v>151</v>
      </c>
      <c r="B92" s="36"/>
      <c r="C92" s="36"/>
      <c r="D92" s="36"/>
      <c r="E92" s="36"/>
      <c r="F92" s="36"/>
      <c r="G92" s="37" t="s">
        <v>81</v>
      </c>
      <c r="H92" s="37" t="s">
        <v>152</v>
      </c>
      <c r="I92" s="38">
        <f>240000</f>
        <v>240000</v>
      </c>
      <c r="J92" s="39">
        <f>60000</f>
        <v>60000</v>
      </c>
      <c r="K92" s="39"/>
      <c r="L92" s="39"/>
      <c r="M92" s="39"/>
      <c r="N92" s="40">
        <f>180000</f>
        <v>180000</v>
      </c>
      <c r="O92" s="40"/>
    </row>
    <row r="93" spans="1:15" s="1" customFormat="1" ht="33.75" customHeight="1">
      <c r="A93" s="36" t="s">
        <v>142</v>
      </c>
      <c r="B93" s="36"/>
      <c r="C93" s="36"/>
      <c r="D93" s="36"/>
      <c r="E93" s="36"/>
      <c r="F93" s="36"/>
      <c r="G93" s="37" t="s">
        <v>81</v>
      </c>
      <c r="H93" s="37" t="s">
        <v>153</v>
      </c>
      <c r="I93" s="38">
        <f>2421000</f>
        <v>2421000</v>
      </c>
      <c r="J93" s="39">
        <f>603000</f>
        <v>603000</v>
      </c>
      <c r="K93" s="39"/>
      <c r="L93" s="39"/>
      <c r="M93" s="39"/>
      <c r="N93" s="40">
        <f>1818000</f>
        <v>1818000</v>
      </c>
      <c r="O93" s="40"/>
    </row>
    <row r="94" spans="1:15" s="1" customFormat="1" ht="15" customHeight="1">
      <c r="A94" s="42" t="s">
        <v>154</v>
      </c>
      <c r="B94" s="42"/>
      <c r="C94" s="42"/>
      <c r="D94" s="42"/>
      <c r="E94" s="42"/>
      <c r="F94" s="42"/>
      <c r="G94" s="43" t="s">
        <v>155</v>
      </c>
      <c r="H94" s="43" t="s">
        <v>36</v>
      </c>
      <c r="I94" s="44">
        <f>-5433937.66</f>
        <v>-5433937.66</v>
      </c>
      <c r="J94" s="45">
        <f>7950124.14</f>
        <v>7950124.14</v>
      </c>
      <c r="K94" s="45"/>
      <c r="L94" s="45"/>
      <c r="M94" s="45"/>
      <c r="N94" s="46" t="s">
        <v>36</v>
      </c>
      <c r="O94" s="46"/>
    </row>
    <row r="95" spans="1:15" s="1" customFormat="1" ht="13.5" customHeight="1">
      <c r="A95" s="7" t="s">
        <v>10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1" customFormat="1" ht="13.5" customHeight="1">
      <c r="A96" s="12" t="s">
        <v>156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s="1" customFormat="1" ht="45.75" customHeight="1">
      <c r="A97" s="13" t="s">
        <v>22</v>
      </c>
      <c r="B97" s="13"/>
      <c r="C97" s="13"/>
      <c r="D97" s="13"/>
      <c r="E97" s="13"/>
      <c r="F97" s="13"/>
      <c r="G97" s="14" t="s">
        <v>23</v>
      </c>
      <c r="H97" s="14" t="s">
        <v>157</v>
      </c>
      <c r="I97" s="15" t="s">
        <v>25</v>
      </c>
      <c r="J97" s="16" t="s">
        <v>26</v>
      </c>
      <c r="K97" s="16"/>
      <c r="L97" s="16"/>
      <c r="M97" s="16"/>
      <c r="N97" s="17" t="s">
        <v>27</v>
      </c>
      <c r="O97" s="17"/>
    </row>
    <row r="98" spans="1:15" s="1" customFormat="1" ht="12.75" customHeight="1">
      <c r="A98" s="18" t="s">
        <v>28</v>
      </c>
      <c r="B98" s="18"/>
      <c r="C98" s="18"/>
      <c r="D98" s="18"/>
      <c r="E98" s="18"/>
      <c r="F98" s="18"/>
      <c r="G98" s="19" t="s">
        <v>29</v>
      </c>
      <c r="H98" s="19" t="s">
        <v>30</v>
      </c>
      <c r="I98" s="20" t="s">
        <v>31</v>
      </c>
      <c r="J98" s="21" t="s">
        <v>32</v>
      </c>
      <c r="K98" s="21"/>
      <c r="L98" s="21"/>
      <c r="M98" s="21"/>
      <c r="N98" s="22" t="s">
        <v>33</v>
      </c>
      <c r="O98" s="22"/>
    </row>
    <row r="99" spans="1:15" s="1" customFormat="1" ht="13.5" customHeight="1">
      <c r="A99" s="23" t="s">
        <v>158</v>
      </c>
      <c r="B99" s="23"/>
      <c r="C99" s="23"/>
      <c r="D99" s="23"/>
      <c r="E99" s="23"/>
      <c r="F99" s="23"/>
      <c r="G99" s="24" t="s">
        <v>159</v>
      </c>
      <c r="H99" s="24" t="s">
        <v>36</v>
      </c>
      <c r="I99" s="47">
        <f>5433937.66</f>
        <v>5433937.66</v>
      </c>
      <c r="J99" s="48" t="s">
        <v>45</v>
      </c>
      <c r="K99" s="48"/>
      <c r="L99" s="48"/>
      <c r="M99" s="48"/>
      <c r="N99" s="49" t="s">
        <v>36</v>
      </c>
      <c r="O99" s="49"/>
    </row>
    <row r="100" spans="1:15" s="1" customFormat="1" ht="13.5" customHeight="1">
      <c r="A100" s="50" t="s">
        <v>160</v>
      </c>
      <c r="B100" s="50"/>
      <c r="C100" s="50"/>
      <c r="D100" s="50"/>
      <c r="E100" s="50"/>
      <c r="F100" s="50"/>
      <c r="G100" s="51" t="s">
        <v>10</v>
      </c>
      <c r="H100" s="51" t="s">
        <v>10</v>
      </c>
      <c r="I100" s="52" t="s">
        <v>10</v>
      </c>
      <c r="J100" s="53" t="s">
        <v>10</v>
      </c>
      <c r="K100" s="53"/>
      <c r="L100" s="53"/>
      <c r="M100" s="53"/>
      <c r="N100" s="54" t="s">
        <v>10</v>
      </c>
      <c r="O100" s="54"/>
    </row>
    <row r="101" spans="1:15" s="1" customFormat="1" ht="13.5" customHeight="1">
      <c r="A101" s="28" t="s">
        <v>161</v>
      </c>
      <c r="B101" s="28"/>
      <c r="C101" s="28"/>
      <c r="D101" s="28"/>
      <c r="E101" s="28"/>
      <c r="F101" s="28"/>
      <c r="G101" s="55" t="s">
        <v>162</v>
      </c>
      <c r="H101" s="29" t="s">
        <v>36</v>
      </c>
      <c r="I101" s="56" t="s">
        <v>45</v>
      </c>
      <c r="J101" s="34" t="s">
        <v>45</v>
      </c>
      <c r="K101" s="34"/>
      <c r="L101" s="34"/>
      <c r="M101" s="34"/>
      <c r="N101" s="57" t="s">
        <v>45</v>
      </c>
      <c r="O101" s="57"/>
    </row>
    <row r="102" spans="1:15" s="1" customFormat="1" ht="13.5" customHeight="1">
      <c r="A102" s="36" t="s">
        <v>10</v>
      </c>
      <c r="B102" s="36"/>
      <c r="C102" s="36"/>
      <c r="D102" s="36"/>
      <c r="E102" s="36"/>
      <c r="F102" s="36"/>
      <c r="G102" s="37" t="s">
        <v>162</v>
      </c>
      <c r="H102" s="37" t="s">
        <v>10</v>
      </c>
      <c r="I102" s="58" t="s">
        <v>45</v>
      </c>
      <c r="J102" s="41" t="s">
        <v>45</v>
      </c>
      <c r="K102" s="41"/>
      <c r="L102" s="41"/>
      <c r="M102" s="41"/>
      <c r="N102" s="59" t="s">
        <v>45</v>
      </c>
      <c r="O102" s="59"/>
    </row>
    <row r="103" spans="1:15" s="1" customFormat="1" ht="13.5" customHeight="1">
      <c r="A103" s="36" t="s">
        <v>163</v>
      </c>
      <c r="B103" s="36"/>
      <c r="C103" s="36"/>
      <c r="D103" s="36"/>
      <c r="E103" s="36"/>
      <c r="F103" s="36"/>
      <c r="G103" s="51" t="s">
        <v>164</v>
      </c>
      <c r="H103" s="51" t="s">
        <v>36</v>
      </c>
      <c r="I103" s="52" t="s">
        <v>45</v>
      </c>
      <c r="J103" s="41" t="s">
        <v>45</v>
      </c>
      <c r="K103" s="41"/>
      <c r="L103" s="41"/>
      <c r="M103" s="41"/>
      <c r="N103" s="54" t="s">
        <v>45</v>
      </c>
      <c r="O103" s="54"/>
    </row>
    <row r="104" spans="1:15" s="1" customFormat="1" ht="13.5" customHeight="1">
      <c r="A104" s="36" t="s">
        <v>10</v>
      </c>
      <c r="B104" s="36"/>
      <c r="C104" s="36"/>
      <c r="D104" s="36"/>
      <c r="E104" s="36"/>
      <c r="F104" s="36"/>
      <c r="G104" s="37" t="s">
        <v>164</v>
      </c>
      <c r="H104" s="37" t="s">
        <v>10</v>
      </c>
      <c r="I104" s="58" t="s">
        <v>45</v>
      </c>
      <c r="J104" s="41" t="s">
        <v>45</v>
      </c>
      <c r="K104" s="41"/>
      <c r="L104" s="41"/>
      <c r="M104" s="41"/>
      <c r="N104" s="59" t="s">
        <v>45</v>
      </c>
      <c r="O104" s="59"/>
    </row>
    <row r="105" spans="1:15" s="1" customFormat="1" ht="13.5" customHeight="1">
      <c r="A105" s="36" t="s">
        <v>165</v>
      </c>
      <c r="B105" s="36"/>
      <c r="C105" s="36"/>
      <c r="D105" s="36"/>
      <c r="E105" s="36"/>
      <c r="F105" s="36"/>
      <c r="G105" s="37" t="s">
        <v>166</v>
      </c>
      <c r="H105" s="37" t="s">
        <v>167</v>
      </c>
      <c r="I105" s="60">
        <f>5433937.66</f>
        <v>5433937.66</v>
      </c>
      <c r="J105" s="41" t="s">
        <v>45</v>
      </c>
      <c r="K105" s="41"/>
      <c r="L105" s="41"/>
      <c r="M105" s="41"/>
      <c r="N105" s="61">
        <f>5433937.66</f>
        <v>5433937.66</v>
      </c>
      <c r="O105" s="61"/>
    </row>
    <row r="106" spans="1:15" s="1" customFormat="1" ht="13.5" customHeight="1">
      <c r="A106" s="36" t="s">
        <v>168</v>
      </c>
      <c r="B106" s="36"/>
      <c r="C106" s="36"/>
      <c r="D106" s="36"/>
      <c r="E106" s="36"/>
      <c r="F106" s="36"/>
      <c r="G106" s="37" t="s">
        <v>169</v>
      </c>
      <c r="H106" s="37" t="s">
        <v>170</v>
      </c>
      <c r="I106" s="60">
        <f>-99138000</f>
        <v>-99138000</v>
      </c>
      <c r="J106" s="41" t="s">
        <v>45</v>
      </c>
      <c r="K106" s="41"/>
      <c r="L106" s="41"/>
      <c r="M106" s="41"/>
      <c r="N106" s="62" t="s">
        <v>36</v>
      </c>
      <c r="O106" s="62"/>
    </row>
    <row r="107" spans="1:15" s="1" customFormat="1" ht="13.5" customHeight="1">
      <c r="A107" s="36" t="s">
        <v>171</v>
      </c>
      <c r="B107" s="36"/>
      <c r="C107" s="36"/>
      <c r="D107" s="36"/>
      <c r="E107" s="36"/>
      <c r="F107" s="36"/>
      <c r="G107" s="37" t="s">
        <v>172</v>
      </c>
      <c r="H107" s="37" t="s">
        <v>173</v>
      </c>
      <c r="I107" s="60">
        <f>104571937.66</f>
        <v>104571937.66</v>
      </c>
      <c r="J107" s="41" t="s">
        <v>45</v>
      </c>
      <c r="K107" s="41"/>
      <c r="L107" s="41"/>
      <c r="M107" s="41"/>
      <c r="N107" s="62" t="s">
        <v>36</v>
      </c>
      <c r="O107" s="62"/>
    </row>
    <row r="108" spans="1:15" s="1" customFormat="1" ht="13.5" customHeight="1">
      <c r="A108" s="63" t="s">
        <v>10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</row>
  </sheetData>
  <sheetProtection/>
  <mergeCells count="303">
    <mergeCell ref="A108:O108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4:F94"/>
    <mergeCell ref="J94:M94"/>
    <mergeCell ref="N94:O94"/>
    <mergeCell ref="A95:O95"/>
    <mergeCell ref="A96:O96"/>
    <mergeCell ref="A97:F97"/>
    <mergeCell ref="J97:M97"/>
    <mergeCell ref="N97:O97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O33"/>
    <mergeCell ref="A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3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2017-04-10T09:41:54Z</cp:lastPrinted>
  <dcterms:modified xsi:type="dcterms:W3CDTF">2017-04-10T09:42:00Z</dcterms:modified>
  <cp:category/>
  <cp:version/>
  <cp:contentType/>
  <cp:contentStatus/>
</cp:coreProperties>
</file>